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9650" yWindow="-15" windowWidth="16980" windowHeight="10350"/>
  </bookViews>
  <sheets>
    <sheet name="Recommended Water Schedule" sheetId="1" r:id="rId1"/>
    <sheet name="Charts" sheetId="2" state="hidden" r:id="rId2"/>
  </sheets>
  <definedNames>
    <definedName name="Compaction">Charts!$J$14:$J$15</definedName>
    <definedName name="Plants">Charts!$G$10:$G$16</definedName>
    <definedName name="PlantTypes">Charts!$G$11:$G$16</definedName>
    <definedName name="_xlnm.Print_Area" localSheetId="0">'Recommended Water Schedule'!$A$1:$AC$31</definedName>
    <definedName name="Slopes">Charts!$J$8:$J$10</definedName>
    <definedName name="Soils">Charts!$J$2:$J$4</definedName>
    <definedName name="System">Charts!$D$17:$D$19</definedName>
    <definedName name="Systems">Charts!$D$16:$D$19</definedName>
  </definedNames>
  <calcPr calcId="125725"/>
  <customWorkbookViews>
    <customWorkbookView name="Watering Days View" guid="{D281939B-0FDF-4800-A2CE-D6F9113224D9}" includePrintSettings="0" includeHiddenRowCol="0" maximized="1" xWindow="1" yWindow="1" windowWidth="1175" windowHeight="713" activeSheetId="1"/>
  </customWorkbookViews>
</workbook>
</file>

<file path=xl/calcChain.xml><?xml version="1.0" encoding="utf-8"?>
<calcChain xmlns="http://schemas.openxmlformats.org/spreadsheetml/2006/main">
  <c r="M7" i="1"/>
  <c r="N7" s="1"/>
  <c r="M16" s="1"/>
  <c r="F16" s="1"/>
  <c r="M17" s="1"/>
  <c r="F17" s="1"/>
  <c r="M2"/>
  <c r="AB12"/>
  <c r="F12" s="1"/>
  <c r="AB13" s="1"/>
  <c r="AB24"/>
  <c r="F23" s="1"/>
  <c r="AB16"/>
  <c r="AB8"/>
  <c r="F8" s="1"/>
  <c r="H14" i="2"/>
  <c r="H13"/>
  <c r="H12"/>
  <c r="L28" i="1"/>
  <c r="S25"/>
  <c r="S24"/>
  <c r="S23"/>
  <c r="L2"/>
  <c r="M3" l="1"/>
  <c r="F13"/>
  <c r="L27"/>
  <c r="F22"/>
  <c r="M4" l="1"/>
  <c r="L30" s="1"/>
  <c r="M29" s="1"/>
  <c r="K29" s="1"/>
  <c r="K25" s="1"/>
  <c r="F24" s="1"/>
  <c r="L29"/>
  <c r="M18"/>
  <c r="F18" s="1"/>
  <c r="L31" l="1"/>
  <c r="K30"/>
  <c r="N30"/>
  <c r="P30" s="1"/>
  <c r="K26"/>
  <c r="F25" s="1"/>
</calcChain>
</file>

<file path=xl/sharedStrings.xml><?xml version="1.0" encoding="utf-8"?>
<sst xmlns="http://schemas.openxmlformats.org/spreadsheetml/2006/main" count="134" uniqueCount="110">
  <si>
    <t>Designated Watering Day Scheduler</t>
  </si>
  <si>
    <t>Runtimes/Day</t>
  </si>
  <si>
    <t>Plant Water Requirement</t>
  </si>
  <si>
    <t>Units</t>
  </si>
  <si>
    <t>A.</t>
  </si>
  <si>
    <t>Hydrozone Type</t>
  </si>
  <si>
    <t>Turf</t>
  </si>
  <si>
    <t>field observation</t>
  </si>
  <si>
    <t>Input Plant Type</t>
  </si>
  <si>
    <t>Sprinkler System Type</t>
  </si>
  <si>
    <t>Pop-Ups/Spray</t>
  </si>
  <si>
    <t>B.</t>
  </si>
  <si>
    <t>Reference Period</t>
  </si>
  <si>
    <t>days</t>
  </si>
  <si>
    <t>Number of Days that the Schedule is being built for (7 = 1 week)</t>
  </si>
  <si>
    <t>C.</t>
  </si>
  <si>
    <t>Reference ET (Eto)</t>
  </si>
  <si>
    <t>inches</t>
  </si>
  <si>
    <t>weather data</t>
  </si>
  <si>
    <t>Enter ET from Watering Guidance Website</t>
  </si>
  <si>
    <t>D.</t>
  </si>
  <si>
    <r>
      <t>Average Daily ET</t>
    </r>
    <r>
      <rPr>
        <sz val="6"/>
        <color theme="1"/>
        <rFont val="Calibri"/>
        <family val="2"/>
        <scheme val="minor"/>
      </rPr>
      <t>L</t>
    </r>
  </si>
  <si>
    <t>C/B</t>
  </si>
  <si>
    <t>Sprinkler Performance</t>
  </si>
  <si>
    <t>Source</t>
  </si>
  <si>
    <t>E.</t>
  </si>
  <si>
    <t>Precipitation Rate (PR)</t>
  </si>
  <si>
    <t>in./hr</t>
  </si>
  <si>
    <t>audit or calculation</t>
  </si>
  <si>
    <t>Enter value from Audit or table from Water Guidance Page</t>
  </si>
  <si>
    <t>F.</t>
  </si>
  <si>
    <r>
      <t>Distribution Uniformity (DU</t>
    </r>
    <r>
      <rPr>
        <sz val="6"/>
        <color theme="1"/>
        <rFont val="Calibri"/>
        <family val="2"/>
        <scheme val="minor"/>
      </rPr>
      <t>LQ</t>
    </r>
    <r>
      <rPr>
        <sz val="11"/>
        <color theme="1"/>
        <rFont val="Calibri"/>
        <family val="2"/>
        <scheme val="minor"/>
      </rPr>
      <t>)</t>
    </r>
  </si>
  <si>
    <t>Audit</t>
  </si>
  <si>
    <t>G.</t>
  </si>
  <si>
    <t>Estimate</t>
  </si>
  <si>
    <t>H.</t>
  </si>
  <si>
    <t>Scheduling Multiplier (SM)</t>
  </si>
  <si>
    <t>table or equation</t>
  </si>
  <si>
    <t>Scheduling Parameters</t>
  </si>
  <si>
    <t>I.</t>
  </si>
  <si>
    <t>Watering Days Per Week</t>
  </si>
  <si>
    <t>Days Per Week</t>
  </si>
  <si>
    <t>J.</t>
  </si>
  <si>
    <t>Water to Apply Per Watering Day</t>
  </si>
  <si>
    <t>C/I</t>
  </si>
  <si>
    <t>K.</t>
  </si>
  <si>
    <t>Lower Boundary</t>
  </si>
  <si>
    <t>min.</t>
  </si>
  <si>
    <t>(K/G) X 60</t>
  </si>
  <si>
    <t>L.</t>
  </si>
  <si>
    <t>Upper Boundary</t>
  </si>
  <si>
    <t>L X I</t>
  </si>
  <si>
    <t>M.</t>
  </si>
  <si>
    <t>Selected Run Time</t>
  </si>
  <si>
    <t>management decision</t>
  </si>
  <si>
    <t>Try to select a time between min and max values</t>
  </si>
  <si>
    <t>N.</t>
  </si>
  <si>
    <t>Scheduling Summary</t>
  </si>
  <si>
    <t>Value</t>
  </si>
  <si>
    <t>based on site conditions</t>
  </si>
  <si>
    <t>in.</t>
  </si>
  <si>
    <t>Site Conditions Minutes Until Runoff = (IR/G)*60*Fsl*Fc</t>
  </si>
  <si>
    <t>Cycle Starts per day</t>
  </si>
  <si>
    <t>cycles</t>
  </si>
  <si>
    <t>IR</t>
  </si>
  <si>
    <t>Infiltration Rate</t>
  </si>
  <si>
    <t>Minutes Per Cycle</t>
  </si>
  <si>
    <t>PR</t>
  </si>
  <si>
    <t>Precipitation Rate</t>
  </si>
  <si>
    <t>Please consider amending your soil to prevent runoff if suggested minutes per cycle is greater than minutes to Runoff or adjust the number of cycles if your clock allows for more than 3 cycles per day per program.</t>
  </si>
  <si>
    <t>Line K</t>
  </si>
  <si>
    <t>Fsl</t>
  </si>
  <si>
    <t>Slope Factor</t>
  </si>
  <si>
    <t>Line J</t>
  </si>
  <si>
    <t>Fc</t>
  </si>
  <si>
    <t>Compaction Factor</t>
  </si>
  <si>
    <t>Line N / O-a or O-b (round up)</t>
  </si>
  <si>
    <t>Greater Than E22</t>
  </si>
  <si>
    <t>If Popups</t>
  </si>
  <si>
    <t>Line N / Cycle Starts</t>
  </si>
  <si>
    <t>DU</t>
  </si>
  <si>
    <t>SM</t>
  </si>
  <si>
    <t>Soil Category</t>
  </si>
  <si>
    <t>AW</t>
  </si>
  <si>
    <t>Target DU</t>
  </si>
  <si>
    <t>Soil Category/Infiltration Rate</t>
  </si>
  <si>
    <t>Coarse (sand)</t>
  </si>
  <si>
    <t>Clay</t>
  </si>
  <si>
    <t>Moderately Coarse (sandy loam)</t>
  </si>
  <si>
    <t>Rotors</t>
  </si>
  <si>
    <t xml:space="preserve">Loam </t>
  </si>
  <si>
    <t>Medium (Loam)</t>
  </si>
  <si>
    <t>Drip</t>
  </si>
  <si>
    <t>Sand</t>
  </si>
  <si>
    <t>Moderately Fine (silty clay loam)</t>
  </si>
  <si>
    <t>Fine (Sandy clay, clay)</t>
  </si>
  <si>
    <t>Flat</t>
  </si>
  <si>
    <t>Mild</t>
  </si>
  <si>
    <t>Steep</t>
  </si>
  <si>
    <t>Beds</t>
  </si>
  <si>
    <t>Trees</t>
  </si>
  <si>
    <t>Perennials</t>
  </si>
  <si>
    <t>Yes</t>
  </si>
  <si>
    <t>Xeriscape</t>
  </si>
  <si>
    <t>No</t>
  </si>
  <si>
    <t>Native Grass</t>
  </si>
  <si>
    <t>decimal</t>
  </si>
  <si>
    <t>O.</t>
  </si>
  <si>
    <t>Observed time to runoff</t>
  </si>
  <si>
    <t>Minutes/Cycle</t>
  </si>
</sst>
</file>

<file path=xl/styles.xml><?xml version="1.0" encoding="utf-8"?>
<styleSheet xmlns="http://schemas.openxmlformats.org/spreadsheetml/2006/main">
  <fonts count="5">
    <font>
      <sz val="11"/>
      <color theme="1"/>
      <name val="Calibri"/>
      <family val="2"/>
      <scheme val="minor"/>
    </font>
    <font>
      <b/>
      <sz val="11"/>
      <color theme="0"/>
      <name val="Calibri"/>
      <family val="2"/>
      <scheme val="minor"/>
    </font>
    <font>
      <b/>
      <sz val="11"/>
      <color theme="1"/>
      <name val="Calibri"/>
      <family val="2"/>
      <scheme val="minor"/>
    </font>
    <font>
      <sz val="6"/>
      <color theme="1"/>
      <name val="Calibri"/>
      <family val="2"/>
      <scheme val="minor"/>
    </font>
    <font>
      <sz val="11"/>
      <color theme="0" tint="-0.249977111117893"/>
      <name val="Calibri"/>
      <family val="2"/>
      <scheme val="minor"/>
    </font>
  </fonts>
  <fills count="9">
    <fill>
      <patternFill patternType="none"/>
    </fill>
    <fill>
      <patternFill patternType="gray125"/>
    </fill>
    <fill>
      <patternFill patternType="solid">
        <fgColor theme="1" tint="0.49998474074526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theme="0" tint="-0.249977111117893"/>
        <bgColor indexed="64"/>
      </patternFill>
    </fill>
  </fills>
  <borders count="24">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s>
  <cellStyleXfs count="1">
    <xf numFmtId="0" fontId="0" fillId="0" borderId="0"/>
  </cellStyleXfs>
  <cellXfs count="108">
    <xf numFmtId="0" fontId="0" fillId="0" borderId="0" xfId="0"/>
    <xf numFmtId="0" fontId="0" fillId="2" borderId="4" xfId="0" applyFill="1" applyBorder="1"/>
    <xf numFmtId="0" fontId="0" fillId="2" borderId="5" xfId="0" applyFill="1" applyBorder="1"/>
    <xf numFmtId="0" fontId="0" fillId="4" borderId="7" xfId="0" applyFill="1" applyBorder="1"/>
    <xf numFmtId="0" fontId="0" fillId="3" borderId="7" xfId="0" applyFill="1" applyBorder="1"/>
    <xf numFmtId="2" fontId="0" fillId="0" borderId="0" xfId="0" applyNumberFormat="1"/>
    <xf numFmtId="0" fontId="0" fillId="4" borderId="8" xfId="0" applyFill="1" applyBorder="1"/>
    <xf numFmtId="0" fontId="0" fillId="3" borderId="8" xfId="0" applyFill="1" applyBorder="1"/>
    <xf numFmtId="2" fontId="2" fillId="7" borderId="14" xfId="0" applyNumberFormat="1" applyFont="1" applyFill="1" applyBorder="1" applyAlignment="1">
      <alignment horizontal="center"/>
    </xf>
    <xf numFmtId="1" fontId="2" fillId="7" borderId="6" xfId="0" applyNumberFormat="1" applyFont="1" applyFill="1" applyBorder="1" applyAlignment="1">
      <alignment horizontal="center"/>
    </xf>
    <xf numFmtId="0" fontId="2" fillId="7" borderId="6" xfId="0" applyFont="1" applyFill="1" applyBorder="1" applyAlignment="1">
      <alignment horizontal="center"/>
    </xf>
    <xf numFmtId="1" fontId="0" fillId="0" borderId="0" xfId="0" applyNumberFormat="1"/>
    <xf numFmtId="1" fontId="2" fillId="7" borderId="16" xfId="0" applyNumberFormat="1" applyFont="1" applyFill="1" applyBorder="1" applyAlignment="1">
      <alignment horizontal="center"/>
    </xf>
    <xf numFmtId="0" fontId="2" fillId="0" borderId="14" xfId="0" applyNumberFormat="1" applyFont="1" applyBorder="1" applyAlignment="1">
      <alignment horizontal="center"/>
    </xf>
    <xf numFmtId="0" fontId="2" fillId="0" borderId="15" xfId="0" applyNumberFormat="1" applyFont="1" applyBorder="1" applyAlignment="1">
      <alignment horizontal="center"/>
    </xf>
    <xf numFmtId="0" fontId="2" fillId="0" borderId="0" xfId="0" applyFont="1" applyAlignment="1">
      <alignment horizontal="center"/>
    </xf>
    <xf numFmtId="0" fontId="2" fillId="0" borderId="14" xfId="0" applyFont="1" applyBorder="1" applyAlignment="1">
      <alignment horizontal="left"/>
    </xf>
    <xf numFmtId="0" fontId="2" fillId="0" borderId="15" xfId="0" applyFont="1" applyBorder="1" applyAlignment="1">
      <alignment horizontal="center"/>
    </xf>
    <xf numFmtId="0" fontId="0" fillId="0" borderId="0" xfId="0" applyAlignment="1">
      <alignment horizontal="center"/>
    </xf>
    <xf numFmtId="0" fontId="2" fillId="0" borderId="0" xfId="0" applyFont="1"/>
    <xf numFmtId="2" fontId="0" fillId="0" borderId="6" xfId="0" applyNumberFormat="1" applyBorder="1" applyAlignment="1">
      <alignment horizontal="center"/>
    </xf>
    <xf numFmtId="2" fontId="0" fillId="0" borderId="8" xfId="0" applyNumberFormat="1" applyBorder="1" applyAlignment="1">
      <alignment horizontal="center"/>
    </xf>
    <xf numFmtId="0" fontId="0" fillId="0" borderId="6" xfId="0" applyBorder="1" applyAlignment="1">
      <alignment horizontal="left"/>
    </xf>
    <xf numFmtId="0" fontId="0" fillId="0" borderId="8"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4" xfId="0" applyBorder="1"/>
    <xf numFmtId="0" fontId="0" fillId="0" borderId="15" xfId="0" applyBorder="1"/>
    <xf numFmtId="0" fontId="0" fillId="0" borderId="6" xfId="0" applyBorder="1" applyAlignment="1">
      <alignment horizontal="center"/>
    </xf>
    <xf numFmtId="0" fontId="0" fillId="0" borderId="6" xfId="0" applyBorder="1"/>
    <xf numFmtId="0" fontId="0" fillId="0" borderId="8" xfId="0" applyBorder="1"/>
    <xf numFmtId="0" fontId="0" fillId="0" borderId="16" xfId="0" applyBorder="1" applyAlignment="1">
      <alignment horizontal="center"/>
    </xf>
    <xf numFmtId="0" fontId="0" fillId="0" borderId="18" xfId="0" applyBorder="1" applyAlignment="1">
      <alignment horizontal="center"/>
    </xf>
    <xf numFmtId="0" fontId="0" fillId="0" borderId="16" xfId="0" applyBorder="1"/>
    <xf numFmtId="0" fontId="0" fillId="0" borderId="18" xfId="0" applyBorder="1"/>
    <xf numFmtId="0" fontId="0" fillId="0" borderId="0" xfId="0" applyBorder="1"/>
    <xf numFmtId="0" fontId="0" fillId="0" borderId="0" xfId="0" applyFill="1" applyBorder="1"/>
    <xf numFmtId="0" fontId="0" fillId="0" borderId="16" xfId="0" applyBorder="1" applyAlignment="1">
      <alignment horizontal="left"/>
    </xf>
    <xf numFmtId="0" fontId="0" fillId="0" borderId="16" xfId="0" applyFill="1" applyBorder="1"/>
    <xf numFmtId="0" fontId="0" fillId="0" borderId="18" xfId="0" applyFill="1" applyBorder="1"/>
    <xf numFmtId="2" fontId="0" fillId="0" borderId="19" xfId="0" applyNumberFormat="1" applyBorder="1" applyAlignment="1">
      <alignment horizontal="center"/>
    </xf>
    <xf numFmtId="2" fontId="0" fillId="0" borderId="20" xfId="0" applyNumberFormat="1" applyBorder="1" applyAlignment="1">
      <alignment horizontal="center"/>
    </xf>
    <xf numFmtId="2" fontId="0" fillId="0" borderId="16" xfId="0" applyNumberFormat="1" applyBorder="1" applyAlignment="1">
      <alignment horizontal="center"/>
    </xf>
    <xf numFmtId="2" fontId="0" fillId="0" borderId="18" xfId="0" applyNumberFormat="1" applyBorder="1" applyAlignment="1">
      <alignment horizontal="center"/>
    </xf>
    <xf numFmtId="0" fontId="0" fillId="0" borderId="0" xfId="0" applyNumberFormat="1" applyAlignment="1">
      <alignment horizontal="center"/>
    </xf>
    <xf numFmtId="1" fontId="0" fillId="0" borderId="7" xfId="0" applyNumberFormat="1" applyBorder="1" applyAlignment="1" applyProtection="1">
      <alignment horizontal="center"/>
      <protection locked="0"/>
    </xf>
    <xf numFmtId="2" fontId="0" fillId="0" borderId="7" xfId="0" applyNumberFormat="1" applyBorder="1" applyAlignment="1" applyProtection="1">
      <alignment horizontal="center"/>
      <protection locked="0"/>
    </xf>
    <xf numFmtId="2" fontId="0" fillId="5" borderId="7" xfId="0" applyNumberFormat="1" applyFill="1" applyBorder="1" applyAlignment="1" applyProtection="1">
      <alignment horizontal="center"/>
      <protection locked="0"/>
    </xf>
    <xf numFmtId="0" fontId="0" fillId="8" borderId="0" xfId="0" applyFill="1"/>
    <xf numFmtId="0" fontId="0" fillId="2" borderId="22" xfId="0" applyFill="1" applyBorder="1"/>
    <xf numFmtId="0" fontId="0" fillId="4" borderId="6" xfId="0" applyFill="1" applyBorder="1"/>
    <xf numFmtId="0" fontId="2" fillId="3" borderId="6" xfId="0" applyFont="1" applyFill="1" applyBorder="1"/>
    <xf numFmtId="0" fontId="0" fillId="0" borderId="7" xfId="0" applyBorder="1"/>
    <xf numFmtId="0" fontId="0" fillId="0" borderId="10" xfId="0" applyBorder="1"/>
    <xf numFmtId="0" fontId="0" fillId="0" borderId="0" xfId="0" applyFill="1"/>
    <xf numFmtId="0" fontId="0" fillId="0" borderId="11" xfId="0" applyBorder="1" applyAlignment="1" applyProtection="1">
      <alignment horizontal="center"/>
      <protection locked="0"/>
    </xf>
    <xf numFmtId="0" fontId="0" fillId="4" borderId="8" xfId="0" applyFill="1" applyBorder="1" applyAlignment="1" applyProtection="1"/>
    <xf numFmtId="0" fontId="0" fillId="8" borderId="0" xfId="0" applyFill="1" applyProtection="1"/>
    <xf numFmtId="0" fontId="2" fillId="3" borderId="7" xfId="0" applyFont="1" applyFill="1" applyBorder="1" applyAlignment="1" applyProtection="1">
      <alignment horizontal="center"/>
    </xf>
    <xf numFmtId="0" fontId="2" fillId="3" borderId="8" xfId="0" applyFont="1" applyFill="1" applyBorder="1" applyAlignment="1" applyProtection="1">
      <alignment horizontal="center"/>
    </xf>
    <xf numFmtId="0" fontId="0" fillId="4" borderId="6" xfId="0" applyFill="1" applyBorder="1" applyAlignment="1" applyProtection="1">
      <alignment horizontal="center"/>
    </xf>
    <xf numFmtId="0" fontId="2" fillId="3" borderId="13" xfId="0" applyFont="1" applyFill="1" applyBorder="1" applyAlignment="1" applyProtection="1">
      <alignment horizontal="center"/>
    </xf>
    <xf numFmtId="0" fontId="2" fillId="3" borderId="20" xfId="0" applyFont="1" applyFill="1" applyBorder="1" applyProtection="1"/>
    <xf numFmtId="2" fontId="1" fillId="6" borderId="14" xfId="0" applyNumberFormat="1" applyFont="1" applyFill="1" applyBorder="1" applyAlignment="1" applyProtection="1">
      <alignment horizontal="center"/>
    </xf>
    <xf numFmtId="0" fontId="2" fillId="4" borderId="15" xfId="0" applyFont="1" applyFill="1" applyBorder="1" applyProtection="1"/>
    <xf numFmtId="1" fontId="1" fillId="6" borderId="6" xfId="0" applyNumberFormat="1" applyFont="1" applyFill="1" applyBorder="1" applyAlignment="1" applyProtection="1">
      <alignment horizontal="center"/>
    </xf>
    <xf numFmtId="0" fontId="2" fillId="4" borderId="8" xfId="0" applyFont="1" applyFill="1" applyBorder="1" applyProtection="1"/>
    <xf numFmtId="1" fontId="1" fillId="6" borderId="16" xfId="0" applyNumberFormat="1" applyFont="1" applyFill="1" applyBorder="1" applyAlignment="1" applyProtection="1">
      <alignment horizontal="center"/>
    </xf>
    <xf numFmtId="0" fontId="2" fillId="4" borderId="18" xfId="0" applyFont="1" applyFill="1" applyBorder="1" applyProtection="1"/>
    <xf numFmtId="0" fontId="0" fillId="4" borderId="8" xfId="0" applyFill="1" applyBorder="1" applyProtection="1"/>
    <xf numFmtId="0" fontId="0" fillId="3" borderId="8" xfId="0" applyFill="1" applyBorder="1" applyProtection="1"/>
    <xf numFmtId="2" fontId="0" fillId="4" borderId="7" xfId="0" applyNumberFormat="1" applyFill="1" applyBorder="1" applyAlignment="1" applyProtection="1">
      <alignment horizontal="center"/>
    </xf>
    <xf numFmtId="1" fontId="0" fillId="4" borderId="7" xfId="0" applyNumberFormat="1" applyFill="1" applyBorder="1" applyAlignment="1" applyProtection="1">
      <alignment horizontal="center"/>
    </xf>
    <xf numFmtId="0" fontId="0" fillId="4" borderId="7" xfId="0" applyFill="1" applyBorder="1" applyAlignment="1" applyProtection="1">
      <alignment horizontal="left"/>
    </xf>
    <xf numFmtId="0" fontId="0" fillId="4" borderId="7" xfId="0" applyFill="1" applyBorder="1" applyAlignment="1" applyProtection="1"/>
    <xf numFmtId="0" fontId="0" fillId="4" borderId="6" xfId="0" applyFill="1" applyBorder="1" applyAlignment="1"/>
    <xf numFmtId="0" fontId="0" fillId="4" borderId="7" xfId="0" applyFill="1" applyBorder="1" applyAlignment="1"/>
    <xf numFmtId="0" fontId="0" fillId="4" borderId="8" xfId="0" applyFill="1" applyBorder="1" applyAlignment="1"/>
    <xf numFmtId="0" fontId="0" fillId="8" borderId="1" xfId="0" applyFill="1" applyBorder="1" applyAlignment="1" applyProtection="1">
      <alignment horizontal="center"/>
    </xf>
    <xf numFmtId="0" fontId="1" fillId="2" borderId="2" xfId="0" applyFont="1" applyFill="1" applyBorder="1" applyAlignment="1" applyProtection="1">
      <alignment horizontal="center"/>
    </xf>
    <xf numFmtId="0" fontId="1" fillId="2" borderId="3" xfId="0" applyFont="1" applyFill="1" applyBorder="1" applyAlignment="1" applyProtection="1">
      <alignment horizontal="center"/>
    </xf>
    <xf numFmtId="0" fontId="1" fillId="2" borderId="21" xfId="0" applyFont="1" applyFill="1" applyBorder="1" applyAlignment="1" applyProtection="1">
      <alignment horizontal="center"/>
    </xf>
    <xf numFmtId="0" fontId="2" fillId="3" borderId="6" xfId="0" applyFont="1" applyFill="1" applyBorder="1" applyAlignment="1" applyProtection="1"/>
    <xf numFmtId="0" fontId="0" fillId="3" borderId="7" xfId="0" applyFill="1" applyBorder="1" applyAlignment="1" applyProtection="1"/>
    <xf numFmtId="0" fontId="0" fillId="3" borderId="6" xfId="0" applyFill="1" applyBorder="1" applyAlignment="1"/>
    <xf numFmtId="0" fontId="0" fillId="3" borderId="7" xfId="0" applyFill="1" applyBorder="1" applyAlignment="1"/>
    <xf numFmtId="0" fontId="0" fillId="3" borderId="8" xfId="0" applyFill="1" applyBorder="1" applyAlignment="1"/>
    <xf numFmtId="0" fontId="0" fillId="4" borderId="11" xfId="0" applyFill="1" applyBorder="1" applyAlignment="1" applyProtection="1">
      <alignment horizontal="left"/>
    </xf>
    <xf numFmtId="0" fontId="0" fillId="4" borderId="9" xfId="0" applyFill="1" applyBorder="1" applyAlignment="1" applyProtection="1">
      <alignment horizontal="left"/>
    </xf>
    <xf numFmtId="0" fontId="0" fillId="4" borderId="10" xfId="0" applyFill="1" applyBorder="1" applyAlignment="1" applyProtection="1">
      <alignment horizontal="left"/>
    </xf>
    <xf numFmtId="0" fontId="0" fillId="4" borderId="23" xfId="0" applyFill="1" applyBorder="1" applyAlignment="1">
      <alignment horizontal="center"/>
    </xf>
    <xf numFmtId="0" fontId="0" fillId="4" borderId="9" xfId="0" applyFill="1" applyBorder="1" applyAlignment="1">
      <alignment horizontal="center"/>
    </xf>
    <xf numFmtId="0" fontId="0" fillId="4" borderId="12" xfId="0" applyFill="1" applyBorder="1" applyAlignment="1">
      <alignment horizontal="center"/>
    </xf>
    <xf numFmtId="0" fontId="2" fillId="3" borderId="6" xfId="0" applyFont="1" applyFill="1" applyBorder="1" applyAlignment="1"/>
    <xf numFmtId="0" fontId="0" fillId="4" borderId="23" xfId="0" applyFill="1" applyBorder="1" applyAlignment="1">
      <alignment horizontal="left"/>
    </xf>
    <xf numFmtId="0" fontId="0" fillId="4" borderId="9" xfId="0" applyFill="1" applyBorder="1" applyAlignment="1">
      <alignment horizontal="left"/>
    </xf>
    <xf numFmtId="0" fontId="0" fillId="4" borderId="12" xfId="0" applyFill="1" applyBorder="1" applyAlignment="1">
      <alignment horizontal="left"/>
    </xf>
    <xf numFmtId="0" fontId="2" fillId="3" borderId="6" xfId="0" applyFont="1" applyFill="1" applyBorder="1" applyAlignment="1" applyProtection="1">
      <alignment horizontal="left"/>
    </xf>
    <xf numFmtId="0" fontId="0" fillId="4" borderId="6" xfId="0" applyFill="1" applyBorder="1" applyAlignment="1" applyProtection="1"/>
    <xf numFmtId="0" fontId="2" fillId="4" borderId="7" xfId="0" applyFont="1" applyFill="1" applyBorder="1" applyAlignment="1" applyProtection="1">
      <alignment horizontal="left"/>
    </xf>
    <xf numFmtId="0" fontId="2" fillId="4" borderId="7" xfId="0" applyFont="1" applyFill="1" applyBorder="1" applyAlignment="1" applyProtection="1"/>
    <xf numFmtId="0" fontId="0" fillId="4" borderId="16" xfId="0" applyFill="1" applyBorder="1" applyAlignment="1" applyProtection="1"/>
    <xf numFmtId="0" fontId="0" fillId="4" borderId="17" xfId="0" applyFill="1" applyBorder="1" applyAlignment="1" applyProtection="1"/>
    <xf numFmtId="0" fontId="4" fillId="8" borderId="4" xfId="0" applyFont="1" applyFill="1" applyBorder="1" applyAlignment="1">
      <alignment horizontal="left" vertical="top" wrapText="1"/>
    </xf>
    <xf numFmtId="0" fontId="4" fillId="8" borderId="0" xfId="0" applyFont="1" applyFill="1" applyBorder="1" applyAlignment="1">
      <alignment horizontal="left" vertical="top" wrapText="1"/>
    </xf>
    <xf numFmtId="0" fontId="0" fillId="4" borderId="16" xfId="0" applyFill="1" applyBorder="1" applyAlignment="1"/>
    <xf numFmtId="0" fontId="0" fillId="4" borderId="17" xfId="0" applyFill="1" applyBorder="1" applyAlignment="1"/>
    <xf numFmtId="0" fontId="0" fillId="4" borderId="18" xfId="0" applyFill="1" applyBorder="1" applyAlignment="1"/>
  </cellXfs>
  <cellStyles count="1">
    <cellStyle name="Normal" xfId="0" builtinId="0"/>
  </cellStyles>
  <dxfs count="1">
    <dxf>
      <font>
        <color theme="1"/>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C31"/>
  <sheetViews>
    <sheetView tabSelected="1" topLeftCell="B1" zoomScaleNormal="100" workbookViewId="0">
      <selection activeCell="F4" sqref="F4"/>
    </sheetView>
  </sheetViews>
  <sheetFormatPr defaultRowHeight="15"/>
  <cols>
    <col min="1" max="1" width="3.5703125" customWidth="1"/>
    <col min="2" max="2" width="4.85546875" customWidth="1"/>
    <col min="5" max="5" width="11.42578125" customWidth="1"/>
    <col min="6" max="6" width="15.7109375" customWidth="1"/>
    <col min="7" max="7" width="8" customWidth="1"/>
    <col min="8" max="9" width="9.140625" hidden="1" customWidth="1"/>
    <col min="10" max="10" width="6.5703125" hidden="1" customWidth="1"/>
    <col min="11" max="11" width="49.140625" hidden="1" customWidth="1"/>
    <col min="12" max="28" width="9.140625" hidden="1" customWidth="1"/>
    <col min="29" max="29" width="4.140625" customWidth="1"/>
  </cols>
  <sheetData>
    <row r="1" spans="1:29" ht="15.75" thickBot="1">
      <c r="A1" s="48"/>
      <c r="B1" s="78"/>
      <c r="C1" s="78"/>
      <c r="D1" s="78"/>
      <c r="E1" s="78"/>
      <c r="F1" s="78"/>
      <c r="G1" s="78"/>
      <c r="H1" s="57"/>
      <c r="I1" s="57"/>
      <c r="J1" s="57"/>
      <c r="K1" s="57"/>
      <c r="L1" s="57"/>
      <c r="M1" s="57"/>
      <c r="N1" s="57"/>
      <c r="O1" s="57"/>
      <c r="P1" s="57"/>
      <c r="Q1" s="57"/>
      <c r="R1" s="57"/>
      <c r="S1" s="57"/>
      <c r="T1" s="57"/>
      <c r="U1" s="57"/>
      <c r="V1" s="57"/>
      <c r="W1" s="57"/>
      <c r="X1" s="57"/>
      <c r="Y1" s="57"/>
      <c r="Z1" s="57"/>
      <c r="AA1" s="57"/>
      <c r="AB1" s="57"/>
      <c r="AC1" s="57"/>
    </row>
    <row r="2" spans="1:29">
      <c r="A2" s="48"/>
      <c r="B2" s="79" t="s">
        <v>0</v>
      </c>
      <c r="C2" s="80"/>
      <c r="D2" s="80"/>
      <c r="E2" s="80"/>
      <c r="F2" s="80"/>
      <c r="G2" s="81"/>
      <c r="H2" s="49"/>
      <c r="I2" s="1"/>
      <c r="J2" s="2"/>
      <c r="L2">
        <f>IF(F20="",0,F20)</f>
        <v>0</v>
      </c>
      <c r="M2" s="52" t="e">
        <f>F19/F20</f>
        <v>#DIV/0!</v>
      </c>
      <c r="N2" t="s">
        <v>1</v>
      </c>
      <c r="AC2" s="48"/>
    </row>
    <row r="3" spans="1:29">
      <c r="A3" s="48"/>
      <c r="B3" s="82" t="s">
        <v>2</v>
      </c>
      <c r="C3" s="83"/>
      <c r="D3" s="83"/>
      <c r="E3" s="83"/>
      <c r="F3" s="58" t="s">
        <v>58</v>
      </c>
      <c r="G3" s="59" t="s">
        <v>3</v>
      </c>
      <c r="H3" s="84"/>
      <c r="I3" s="85"/>
      <c r="J3" s="86"/>
      <c r="M3" t="e">
        <f>ROUNDUP(M2,0)</f>
        <v>#DIV/0!</v>
      </c>
      <c r="AC3" s="48"/>
    </row>
    <row r="4" spans="1:29">
      <c r="A4" s="48"/>
      <c r="B4" s="60" t="s">
        <v>4</v>
      </c>
      <c r="C4" s="73" t="s">
        <v>5</v>
      </c>
      <c r="D4" s="74"/>
      <c r="E4" s="74"/>
      <c r="F4" s="55"/>
      <c r="G4" s="56"/>
      <c r="H4" s="75" t="s">
        <v>7</v>
      </c>
      <c r="I4" s="76"/>
      <c r="J4" s="77"/>
      <c r="M4" s="52" t="e">
        <f>F19/M3</f>
        <v>#DIV/0!</v>
      </c>
      <c r="N4" t="s">
        <v>109</v>
      </c>
      <c r="S4" t="s">
        <v>8</v>
      </c>
      <c r="AC4" s="48"/>
    </row>
    <row r="5" spans="1:29">
      <c r="A5" s="48"/>
      <c r="B5" s="60" t="s">
        <v>11</v>
      </c>
      <c r="C5" s="87" t="s">
        <v>9</v>
      </c>
      <c r="D5" s="88"/>
      <c r="E5" s="89"/>
      <c r="F5" s="55"/>
      <c r="G5" s="56"/>
      <c r="H5" s="90"/>
      <c r="I5" s="91"/>
      <c r="J5" s="92"/>
      <c r="AC5" s="48"/>
    </row>
    <row r="6" spans="1:29">
      <c r="A6" s="48"/>
      <c r="B6" s="60" t="s">
        <v>15</v>
      </c>
      <c r="C6" s="73" t="s">
        <v>12</v>
      </c>
      <c r="D6" s="74"/>
      <c r="E6" s="74"/>
      <c r="F6" s="45"/>
      <c r="G6" s="69" t="s">
        <v>13</v>
      </c>
      <c r="H6" s="75"/>
      <c r="I6" s="76"/>
      <c r="J6" s="77"/>
      <c r="S6" t="s">
        <v>14</v>
      </c>
      <c r="AC6" s="48"/>
    </row>
    <row r="7" spans="1:29">
      <c r="A7" s="48"/>
      <c r="B7" s="60" t="s">
        <v>20</v>
      </c>
      <c r="C7" s="73" t="s">
        <v>16</v>
      </c>
      <c r="D7" s="74"/>
      <c r="E7" s="74"/>
      <c r="F7" s="46"/>
      <c r="G7" s="69" t="s">
        <v>17</v>
      </c>
      <c r="H7" s="75" t="s">
        <v>18</v>
      </c>
      <c r="I7" s="76"/>
      <c r="J7" s="77"/>
      <c r="M7" s="52" t="e">
        <f>F7*VLOOKUP(F4,Charts!G11:H16,2,FALSE)</f>
        <v>#N/A</v>
      </c>
      <c r="N7" s="52" t="str">
        <f>IF(ISERROR(M7),"",M7)</f>
        <v/>
      </c>
      <c r="S7" t="s">
        <v>19</v>
      </c>
      <c r="AC7" s="48"/>
    </row>
    <row r="8" spans="1:29">
      <c r="A8" s="48"/>
      <c r="B8" s="60" t="s">
        <v>25</v>
      </c>
      <c r="C8" s="73" t="s">
        <v>21</v>
      </c>
      <c r="D8" s="74"/>
      <c r="E8" s="74"/>
      <c r="F8" s="71" t="str">
        <f>IF(ISERROR(AB8),"",AB8)</f>
        <v/>
      </c>
      <c r="G8" s="69" t="s">
        <v>17</v>
      </c>
      <c r="H8" s="75" t="s">
        <v>22</v>
      </c>
      <c r="I8" s="76"/>
      <c r="J8" s="77"/>
      <c r="AB8" t="e">
        <f>F7/F6</f>
        <v>#DIV/0!</v>
      </c>
      <c r="AC8" s="48"/>
    </row>
    <row r="9" spans="1:29">
      <c r="A9" s="48"/>
      <c r="B9" s="82" t="s">
        <v>23</v>
      </c>
      <c r="C9" s="83"/>
      <c r="D9" s="83"/>
      <c r="E9" s="83"/>
      <c r="F9" s="58" t="s">
        <v>58</v>
      </c>
      <c r="G9" s="70"/>
      <c r="H9" s="93" t="s">
        <v>24</v>
      </c>
      <c r="I9" s="85"/>
      <c r="J9" s="86"/>
      <c r="AC9" s="48"/>
    </row>
    <row r="10" spans="1:29">
      <c r="A10" s="48"/>
      <c r="B10" s="60" t="s">
        <v>30</v>
      </c>
      <c r="C10" s="73" t="s">
        <v>26</v>
      </c>
      <c r="D10" s="74"/>
      <c r="E10" s="74"/>
      <c r="F10" s="46"/>
      <c r="G10" s="69" t="s">
        <v>27</v>
      </c>
      <c r="H10" s="75" t="s">
        <v>28</v>
      </c>
      <c r="I10" s="76"/>
      <c r="J10" s="77"/>
      <c r="S10" t="s">
        <v>29</v>
      </c>
      <c r="AC10" s="48"/>
    </row>
    <row r="11" spans="1:29">
      <c r="A11" s="48"/>
      <c r="B11" s="60" t="s">
        <v>33</v>
      </c>
      <c r="C11" s="73" t="s">
        <v>31</v>
      </c>
      <c r="D11" s="74"/>
      <c r="E11" s="74"/>
      <c r="F11" s="47"/>
      <c r="G11" s="69" t="s">
        <v>106</v>
      </c>
      <c r="H11" s="75" t="s">
        <v>32</v>
      </c>
      <c r="I11" s="76"/>
      <c r="J11" s="77"/>
      <c r="AC11" s="48"/>
    </row>
    <row r="12" spans="1:29">
      <c r="A12" s="48"/>
      <c r="B12" s="60" t="s">
        <v>35</v>
      </c>
      <c r="C12" s="73" t="s">
        <v>31</v>
      </c>
      <c r="D12" s="74"/>
      <c r="E12" s="74"/>
      <c r="F12" s="71" t="str">
        <f>IF(ISERROR(AB12),"",AB12)</f>
        <v/>
      </c>
      <c r="G12" s="69" t="s">
        <v>106</v>
      </c>
      <c r="H12" s="94" t="s">
        <v>34</v>
      </c>
      <c r="I12" s="95"/>
      <c r="J12" s="96"/>
      <c r="S12" s="5"/>
      <c r="AB12" t="e">
        <f>VLOOKUP(F5,Charts!G2:H4,2,FALSE)</f>
        <v>#N/A</v>
      </c>
      <c r="AC12" s="48"/>
    </row>
    <row r="13" spans="1:29">
      <c r="A13" s="48"/>
      <c r="B13" s="60" t="s">
        <v>39</v>
      </c>
      <c r="C13" s="73" t="s">
        <v>36</v>
      </c>
      <c r="D13" s="74"/>
      <c r="E13" s="74"/>
      <c r="F13" s="71" t="str">
        <f>IF(ISERROR(AB13),"",AB13)</f>
        <v/>
      </c>
      <c r="G13" s="69"/>
      <c r="H13" s="75" t="s">
        <v>37</v>
      </c>
      <c r="I13" s="76"/>
      <c r="J13" s="77"/>
      <c r="AB13" t="e">
        <f>IF(F11&gt;0,VLOOKUP(F11,Charts!A2:B62,2,FALSE),VLOOKUP(F12,Charts!A2:B62,2,FALSE))</f>
        <v>#N/A</v>
      </c>
      <c r="AC13" s="48"/>
    </row>
    <row r="14" spans="1:29">
      <c r="A14" s="48"/>
      <c r="B14" s="97" t="s">
        <v>38</v>
      </c>
      <c r="C14" s="83"/>
      <c r="D14" s="83"/>
      <c r="E14" s="83"/>
      <c r="F14" s="58" t="s">
        <v>58</v>
      </c>
      <c r="G14" s="70"/>
      <c r="H14" s="93" t="s">
        <v>24</v>
      </c>
      <c r="I14" s="85"/>
      <c r="J14" s="86"/>
      <c r="AC14" s="48"/>
    </row>
    <row r="15" spans="1:29">
      <c r="A15" s="48"/>
      <c r="B15" s="60" t="s">
        <v>42</v>
      </c>
      <c r="C15" s="73" t="s">
        <v>40</v>
      </c>
      <c r="D15" s="74"/>
      <c r="E15" s="74"/>
      <c r="F15" s="45"/>
      <c r="G15" s="69" t="s">
        <v>13</v>
      </c>
      <c r="H15" s="75" t="s">
        <v>41</v>
      </c>
      <c r="I15" s="76"/>
      <c r="J15" s="77"/>
      <c r="AC15" s="48"/>
    </row>
    <row r="16" spans="1:29">
      <c r="A16" s="48"/>
      <c r="B16" s="60" t="s">
        <v>45</v>
      </c>
      <c r="C16" s="73" t="s">
        <v>43</v>
      </c>
      <c r="D16" s="74"/>
      <c r="E16" s="74"/>
      <c r="F16" s="71" t="str">
        <f>IF(ISERROR(M16),"",M16)</f>
        <v/>
      </c>
      <c r="G16" s="69" t="s">
        <v>17</v>
      </c>
      <c r="H16" s="75" t="s">
        <v>44</v>
      </c>
      <c r="I16" s="76"/>
      <c r="J16" s="77"/>
      <c r="M16" s="52" t="e">
        <f>N7/F15</f>
        <v>#VALUE!</v>
      </c>
      <c r="AB16" t="e">
        <f>F7/F15</f>
        <v>#DIV/0!</v>
      </c>
      <c r="AC16" s="48"/>
    </row>
    <row r="17" spans="1:29">
      <c r="A17" s="48"/>
      <c r="B17" s="60" t="s">
        <v>49</v>
      </c>
      <c r="C17" s="73" t="s">
        <v>46</v>
      </c>
      <c r="D17" s="74"/>
      <c r="E17" s="74"/>
      <c r="F17" s="72" t="str">
        <f>IF(ISERROR(M17),"",M17)</f>
        <v/>
      </c>
      <c r="G17" s="69" t="s">
        <v>47</v>
      </c>
      <c r="H17" s="75" t="s">
        <v>48</v>
      </c>
      <c r="I17" s="76"/>
      <c r="J17" s="77"/>
      <c r="M17" s="52" t="e">
        <f>(F16/F10)*60</f>
        <v>#VALUE!</v>
      </c>
      <c r="AC17" s="48"/>
    </row>
    <row r="18" spans="1:29">
      <c r="A18" s="48"/>
      <c r="B18" s="60" t="s">
        <v>52</v>
      </c>
      <c r="C18" s="73" t="s">
        <v>50</v>
      </c>
      <c r="D18" s="74"/>
      <c r="E18" s="74"/>
      <c r="F18" s="72" t="str">
        <f>IF(ISERROR(M18),"",M18)</f>
        <v/>
      </c>
      <c r="G18" s="69" t="s">
        <v>47</v>
      </c>
      <c r="H18" s="75" t="s">
        <v>51</v>
      </c>
      <c r="I18" s="76"/>
      <c r="J18" s="77"/>
      <c r="M18" s="52" t="e">
        <f>F17*F13</f>
        <v>#VALUE!</v>
      </c>
      <c r="AC18" s="48"/>
    </row>
    <row r="19" spans="1:29">
      <c r="A19" s="48"/>
      <c r="B19" s="60" t="s">
        <v>56</v>
      </c>
      <c r="C19" s="99" t="s">
        <v>53</v>
      </c>
      <c r="D19" s="100"/>
      <c r="E19" s="100"/>
      <c r="F19" s="45"/>
      <c r="G19" s="69" t="s">
        <v>47</v>
      </c>
      <c r="H19" s="50" t="s">
        <v>54</v>
      </c>
      <c r="I19" s="3"/>
      <c r="J19" s="6"/>
      <c r="S19" t="s">
        <v>55</v>
      </c>
      <c r="AC19" s="48"/>
    </row>
    <row r="20" spans="1:29">
      <c r="A20" s="48"/>
      <c r="B20" s="60" t="s">
        <v>107</v>
      </c>
      <c r="C20" s="73" t="s">
        <v>108</v>
      </c>
      <c r="D20" s="74"/>
      <c r="E20" s="74"/>
      <c r="F20" s="45"/>
      <c r="G20" s="69" t="s">
        <v>47</v>
      </c>
      <c r="H20" s="75" t="s">
        <v>7</v>
      </c>
      <c r="I20" s="76"/>
      <c r="J20" s="77"/>
      <c r="AC20" s="48"/>
    </row>
    <row r="21" spans="1:29" ht="15.75" thickBot="1">
      <c r="A21" s="48"/>
      <c r="B21" s="82" t="s">
        <v>57</v>
      </c>
      <c r="C21" s="83"/>
      <c r="D21" s="83"/>
      <c r="E21" s="83"/>
      <c r="F21" s="61" t="s">
        <v>58</v>
      </c>
      <c r="G21" s="62" t="s">
        <v>3</v>
      </c>
      <c r="H21" s="50" t="s">
        <v>59</v>
      </c>
      <c r="I21" s="3"/>
      <c r="J21" s="6"/>
      <c r="AC21" s="48"/>
    </row>
    <row r="22" spans="1:29">
      <c r="A22" s="48"/>
      <c r="B22" s="98" t="s">
        <v>43</v>
      </c>
      <c r="C22" s="74"/>
      <c r="D22" s="74"/>
      <c r="E22" s="74"/>
      <c r="F22" s="63" t="str">
        <f>F16</f>
        <v/>
      </c>
      <c r="G22" s="64" t="s">
        <v>60</v>
      </c>
      <c r="H22" s="90"/>
      <c r="I22" s="91"/>
      <c r="J22" s="92"/>
      <c r="AC22" s="48"/>
    </row>
    <row r="23" spans="1:29">
      <c r="A23" s="48"/>
      <c r="B23" s="98" t="s">
        <v>41</v>
      </c>
      <c r="C23" s="74"/>
      <c r="D23" s="74"/>
      <c r="E23" s="74"/>
      <c r="F23" s="65" t="str">
        <f>IF(AB24=0,"",AB24)</f>
        <v/>
      </c>
      <c r="G23" s="66" t="s">
        <v>13</v>
      </c>
      <c r="H23" s="90"/>
      <c r="I23" s="91"/>
      <c r="J23" s="92"/>
      <c r="S23" t="e">
        <f>VLOOKUP(#REF!,Charts!J2:K4,2,FALSE)</f>
        <v>#REF!</v>
      </c>
      <c r="T23" t="s">
        <v>61</v>
      </c>
      <c r="AC23" s="48"/>
    </row>
    <row r="24" spans="1:29">
      <c r="A24" s="48"/>
      <c r="B24" s="98" t="s">
        <v>62</v>
      </c>
      <c r="C24" s="74"/>
      <c r="D24" s="74"/>
      <c r="E24" s="74"/>
      <c r="F24" s="65" t="str">
        <f>K25</f>
        <v/>
      </c>
      <c r="G24" s="66" t="s">
        <v>63</v>
      </c>
      <c r="H24" s="90"/>
      <c r="I24" s="91"/>
      <c r="J24" s="92"/>
      <c r="S24" t="e">
        <f>VLOOKUP(#REF!,Charts!J8:K10,2,FALSE)</f>
        <v>#REF!</v>
      </c>
      <c r="AB24" s="11">
        <f>F15</f>
        <v>0</v>
      </c>
      <c r="AC24" s="48"/>
    </row>
    <row r="25" spans="1:29" ht="15.75" thickBot="1">
      <c r="A25" s="48"/>
      <c r="B25" s="101" t="s">
        <v>66</v>
      </c>
      <c r="C25" s="102"/>
      <c r="D25" s="102"/>
      <c r="E25" s="102"/>
      <c r="F25" s="67" t="str">
        <f>K26</f>
        <v/>
      </c>
      <c r="G25" s="68" t="s">
        <v>47</v>
      </c>
      <c r="H25" s="51" t="s">
        <v>24</v>
      </c>
      <c r="I25" s="4"/>
      <c r="J25" s="7"/>
      <c r="K25" s="53" t="str">
        <f>IF(ISERROR(K29),"",IF(K29&gt;3,3,K29))</f>
        <v/>
      </c>
      <c r="S25" t="e">
        <f>VLOOKUP(#REF!,Charts!J14:K15,2,FALSE)</f>
        <v>#REF!</v>
      </c>
      <c r="U25" t="s">
        <v>64</v>
      </c>
      <c r="V25" t="s">
        <v>65</v>
      </c>
      <c r="AC25" s="48"/>
    </row>
    <row r="26" spans="1:29" ht="15.75" thickBot="1">
      <c r="A26" s="48"/>
      <c r="B26" s="103" t="s">
        <v>69</v>
      </c>
      <c r="C26" s="103"/>
      <c r="D26" s="103"/>
      <c r="E26" s="103"/>
      <c r="F26" s="103"/>
      <c r="G26" s="103"/>
      <c r="H26" s="75" t="s">
        <v>70</v>
      </c>
      <c r="I26" s="76"/>
      <c r="J26" s="77"/>
      <c r="K26" t="str">
        <f>IF(ISERROR(K30),"",(K29/F24)*K30)</f>
        <v/>
      </c>
      <c r="U26" t="s">
        <v>67</v>
      </c>
      <c r="V26" t="s">
        <v>68</v>
      </c>
      <c r="AC26" s="48"/>
    </row>
    <row r="27" spans="1:29" ht="15" customHeight="1">
      <c r="A27" s="48"/>
      <c r="B27" s="104"/>
      <c r="C27" s="104"/>
      <c r="D27" s="104"/>
      <c r="E27" s="104"/>
      <c r="F27" s="104"/>
      <c r="G27" s="104"/>
      <c r="H27" s="75" t="s">
        <v>73</v>
      </c>
      <c r="I27" s="76"/>
      <c r="J27" s="77"/>
      <c r="L27" s="8" t="str">
        <f>F16</f>
        <v/>
      </c>
      <c r="U27" t="s">
        <v>71</v>
      </c>
      <c r="V27" t="s">
        <v>72</v>
      </c>
      <c r="AC27" s="48"/>
    </row>
    <row r="28" spans="1:29">
      <c r="A28" s="48"/>
      <c r="B28" s="104"/>
      <c r="C28" s="104"/>
      <c r="D28" s="104"/>
      <c r="E28" s="104"/>
      <c r="F28" s="104"/>
      <c r="G28" s="104"/>
      <c r="H28" s="75" t="s">
        <v>76</v>
      </c>
      <c r="I28" s="76"/>
      <c r="J28" s="77"/>
      <c r="L28" s="9">
        <f>F15</f>
        <v>0</v>
      </c>
      <c r="U28" t="s">
        <v>74</v>
      </c>
      <c r="V28" t="s">
        <v>75</v>
      </c>
      <c r="AC28" s="48"/>
    </row>
    <row r="29" spans="1:29" ht="15.75" thickBot="1">
      <c r="A29" s="48"/>
      <c r="B29" s="104"/>
      <c r="C29" s="104"/>
      <c r="D29" s="104"/>
      <c r="E29" s="104"/>
      <c r="F29" s="104"/>
      <c r="G29" s="104"/>
      <c r="H29" s="105" t="s">
        <v>79</v>
      </c>
      <c r="I29" s="106"/>
      <c r="J29" s="107"/>
      <c r="K29" t="e">
        <f>M29</f>
        <v>#DIV/0!</v>
      </c>
      <c r="L29" s="10" t="e">
        <f>M3</f>
        <v>#DIV/0!</v>
      </c>
      <c r="M29" t="e">
        <f>IF(L30&gt;F20,L30/F20,L29)</f>
        <v>#DIV/0!</v>
      </c>
      <c r="N29" t="s">
        <v>77</v>
      </c>
      <c r="P29" t="s">
        <v>78</v>
      </c>
      <c r="AC29" s="48"/>
    </row>
    <row r="30" spans="1:29" ht="15.75" thickBot="1">
      <c r="A30" s="48"/>
      <c r="B30" s="48"/>
      <c r="C30" s="48"/>
      <c r="D30" s="48"/>
      <c r="E30" s="48"/>
      <c r="F30" s="48"/>
      <c r="G30" s="48"/>
      <c r="K30" s="11" t="e">
        <f>IF(L30&gt;F20,F20,L30)</f>
        <v>#DIV/0!</v>
      </c>
      <c r="L30" s="12" t="e">
        <f>M4</f>
        <v>#DIV/0!</v>
      </c>
      <c r="N30" t="e">
        <f>IF(L30&gt;F20,F20,L30)</f>
        <v>#DIV/0!</v>
      </c>
      <c r="P30" t="e">
        <f>IF(F5="Pop-Ups/Spray",5,N30)</f>
        <v>#DIV/0!</v>
      </c>
      <c r="AC30" s="48"/>
    </row>
    <row r="31" spans="1:29">
      <c r="L31" t="e">
        <f>IF(L30&gt;F20,L30/#REF!,L30)</f>
        <v>#DIV/0!</v>
      </c>
      <c r="AC31" s="54"/>
    </row>
  </sheetData>
  <sheetProtection password="8B17" sheet="1" objects="1" scenarios="1" selectLockedCells="1"/>
  <customSheetViews>
    <customSheetView guid="{D281939B-0FDF-4800-A2CE-D6F9113224D9}" showPageBreaks="1">
      <selection sqref="A1:AC31"/>
    </customSheetView>
  </customSheetViews>
  <mergeCells count="50">
    <mergeCell ref="B24:E24"/>
    <mergeCell ref="H24:J24"/>
    <mergeCell ref="B25:E25"/>
    <mergeCell ref="B26:G29"/>
    <mergeCell ref="H26:J26"/>
    <mergeCell ref="H27:J27"/>
    <mergeCell ref="H28:J28"/>
    <mergeCell ref="H29:J29"/>
    <mergeCell ref="B23:E23"/>
    <mergeCell ref="H23:J23"/>
    <mergeCell ref="C17:E17"/>
    <mergeCell ref="H17:J17"/>
    <mergeCell ref="C18:E18"/>
    <mergeCell ref="H18:J18"/>
    <mergeCell ref="C19:E19"/>
    <mergeCell ref="C20:E20"/>
    <mergeCell ref="H20:J20"/>
    <mergeCell ref="B21:E21"/>
    <mergeCell ref="B22:E22"/>
    <mergeCell ref="H22:J22"/>
    <mergeCell ref="B14:E14"/>
    <mergeCell ref="H14:J14"/>
    <mergeCell ref="C15:E15"/>
    <mergeCell ref="H15:J15"/>
    <mergeCell ref="C16:E16"/>
    <mergeCell ref="H16:J16"/>
    <mergeCell ref="C11:E11"/>
    <mergeCell ref="H11:J11"/>
    <mergeCell ref="C12:E12"/>
    <mergeCell ref="H12:J12"/>
    <mergeCell ref="C13:E13"/>
    <mergeCell ref="H13:J13"/>
    <mergeCell ref="C8:E8"/>
    <mergeCell ref="H8:J8"/>
    <mergeCell ref="B9:E9"/>
    <mergeCell ref="H9:J9"/>
    <mergeCell ref="C10:E10"/>
    <mergeCell ref="H10:J10"/>
    <mergeCell ref="C7:E7"/>
    <mergeCell ref="H7:J7"/>
    <mergeCell ref="B1:G1"/>
    <mergeCell ref="B2:G2"/>
    <mergeCell ref="B3:E3"/>
    <mergeCell ref="H3:J3"/>
    <mergeCell ref="C4:E4"/>
    <mergeCell ref="H4:J4"/>
    <mergeCell ref="C5:E5"/>
    <mergeCell ref="H5:J5"/>
    <mergeCell ref="C6:E6"/>
    <mergeCell ref="H6:J6"/>
  </mergeCells>
  <conditionalFormatting sqref="F24 M2 L29">
    <cfRule type="expression" priority="2">
      <formula>"F35&gt;0"</formula>
    </cfRule>
  </conditionalFormatting>
  <conditionalFormatting sqref="B26">
    <cfRule type="expression" dxfId="0" priority="6">
      <formula>$F$25&gt;$M$4+0.5</formula>
    </cfRule>
  </conditionalFormatting>
  <dataValidations count="2">
    <dataValidation type="list" allowBlank="1" showInputMessage="1" showErrorMessage="1" sqref="F4">
      <formula1>Plants</formula1>
    </dataValidation>
    <dataValidation type="list" allowBlank="1" showInputMessage="1" showErrorMessage="1" sqref="F5">
      <formula1>Systems</formula1>
    </dataValidation>
  </dataValidations>
  <pageMargins left="0.7" right="2.7154166666666666" top="0.75" bottom="0.75" header="0.3" footer="0.3"/>
  <pageSetup scale="98" orientation="portrait" r:id="rId1"/>
  <headerFooter>
    <oddHeader>&amp;C&amp;"-,Bold"&amp;20Designated Watering Day Schedule</oddHeader>
  </headerFooter>
</worksheet>
</file>

<file path=xl/worksheets/sheet2.xml><?xml version="1.0" encoding="utf-8"?>
<worksheet xmlns="http://schemas.openxmlformats.org/spreadsheetml/2006/main" xmlns:r="http://schemas.openxmlformats.org/officeDocument/2006/relationships">
  <dimension ref="A1:Q62"/>
  <sheetViews>
    <sheetView workbookViewId="0">
      <selection activeCell="H11" sqref="H11:H16"/>
    </sheetView>
  </sheetViews>
  <sheetFormatPr defaultRowHeight="15"/>
  <cols>
    <col min="1" max="2" width="9.140625" style="44"/>
    <col min="3" max="3" width="9.140625" style="18"/>
    <col min="4" max="4" width="30.5703125" style="18" bestFit="1" customWidth="1"/>
    <col min="5" max="6" width="9.140625" style="18"/>
    <col min="7" max="7" width="12.140625" style="18" customWidth="1"/>
    <col min="8" max="9" width="9.140625" style="18"/>
    <col min="10" max="10" width="14.7109375" style="18" bestFit="1" customWidth="1"/>
    <col min="11" max="11" width="11" bestFit="1" customWidth="1"/>
  </cols>
  <sheetData>
    <row r="1" spans="1:17" ht="15.75" thickBot="1">
      <c r="A1" s="13" t="s">
        <v>80</v>
      </c>
      <c r="B1" s="14" t="s">
        <v>81</v>
      </c>
      <c r="C1" s="15"/>
      <c r="D1" s="16" t="s">
        <v>82</v>
      </c>
      <c r="E1" s="17" t="s">
        <v>83</v>
      </c>
      <c r="G1" s="15" t="s">
        <v>84</v>
      </c>
      <c r="J1" s="19" t="s">
        <v>85</v>
      </c>
    </row>
    <row r="2" spans="1:17">
      <c r="A2" s="20">
        <v>1</v>
      </c>
      <c r="B2" s="21">
        <v>1</v>
      </c>
      <c r="D2" s="22" t="s">
        <v>86</v>
      </c>
      <c r="E2" s="23">
        <v>0.06</v>
      </c>
      <c r="G2" s="24" t="s">
        <v>10</v>
      </c>
      <c r="H2" s="25">
        <v>0.6</v>
      </c>
      <c r="J2" s="26" t="s">
        <v>87</v>
      </c>
      <c r="K2" s="27">
        <v>0.15</v>
      </c>
    </row>
    <row r="3" spans="1:17">
      <c r="A3" s="20">
        <v>0.99</v>
      </c>
      <c r="B3" s="21">
        <v>1.0049999999999999</v>
      </c>
      <c r="D3" s="22" t="s">
        <v>88</v>
      </c>
      <c r="E3" s="23">
        <v>0.11</v>
      </c>
      <c r="G3" s="28" t="s">
        <v>89</v>
      </c>
      <c r="H3" s="23">
        <v>0.7</v>
      </c>
      <c r="J3" s="29" t="s">
        <v>90</v>
      </c>
      <c r="K3" s="30">
        <v>0.25</v>
      </c>
    </row>
    <row r="4" spans="1:17" ht="15.75" thickBot="1">
      <c r="A4" s="20">
        <v>0.98</v>
      </c>
      <c r="B4" s="21">
        <v>1.01</v>
      </c>
      <c r="D4" s="22" t="s">
        <v>91</v>
      </c>
      <c r="E4" s="23">
        <v>0.18</v>
      </c>
      <c r="G4" s="31" t="s">
        <v>92</v>
      </c>
      <c r="H4" s="32">
        <v>0.9</v>
      </c>
      <c r="J4" s="33" t="s">
        <v>93</v>
      </c>
      <c r="K4" s="34">
        <v>0.35</v>
      </c>
      <c r="P4" s="35"/>
      <c r="Q4" s="35"/>
    </row>
    <row r="5" spans="1:17">
      <c r="A5" s="20">
        <v>0.97</v>
      </c>
      <c r="B5" s="21">
        <v>1.0149999999999999</v>
      </c>
      <c r="D5" s="22" t="s">
        <v>94</v>
      </c>
      <c r="E5" s="23">
        <v>0.16</v>
      </c>
      <c r="P5" s="36"/>
      <c r="Q5" s="36"/>
    </row>
    <row r="6" spans="1:17" ht="15.75" thickBot="1">
      <c r="A6" s="20">
        <v>0.96</v>
      </c>
      <c r="B6" s="21">
        <v>1.02</v>
      </c>
      <c r="D6" s="37" t="s">
        <v>95</v>
      </c>
      <c r="E6" s="32">
        <v>0.14000000000000001</v>
      </c>
    </row>
    <row r="7" spans="1:17" ht="15.75" thickBot="1">
      <c r="A7" s="20">
        <v>0.95</v>
      </c>
      <c r="B7" s="21">
        <v>1.03</v>
      </c>
      <c r="J7" s="19" t="s">
        <v>72</v>
      </c>
    </row>
    <row r="8" spans="1:17">
      <c r="A8" s="20">
        <v>0.94</v>
      </c>
      <c r="B8" s="21">
        <v>1.04</v>
      </c>
      <c r="J8" s="26" t="s">
        <v>96</v>
      </c>
      <c r="K8" s="27">
        <v>1</v>
      </c>
    </row>
    <row r="9" spans="1:17">
      <c r="A9" s="20">
        <v>0.93</v>
      </c>
      <c r="B9" s="21">
        <v>1.0449999999999999</v>
      </c>
      <c r="J9" s="29" t="s">
        <v>97</v>
      </c>
      <c r="K9" s="30">
        <v>0.9</v>
      </c>
    </row>
    <row r="10" spans="1:17" ht="15.75" thickBot="1">
      <c r="A10" s="20">
        <v>0.92</v>
      </c>
      <c r="B10" s="21">
        <v>1.05</v>
      </c>
      <c r="J10" s="38" t="s">
        <v>98</v>
      </c>
      <c r="K10" s="39">
        <v>0.75</v>
      </c>
    </row>
    <row r="11" spans="1:17">
      <c r="A11" s="20">
        <v>0.91</v>
      </c>
      <c r="B11" s="21">
        <v>1.0549999999999999</v>
      </c>
      <c r="G11" s="18" t="s">
        <v>6</v>
      </c>
      <c r="H11" s="18">
        <v>1</v>
      </c>
    </row>
    <row r="12" spans="1:17">
      <c r="A12" s="20">
        <v>0.9</v>
      </c>
      <c r="B12" s="21">
        <v>1.06</v>
      </c>
      <c r="G12" s="18" t="s">
        <v>99</v>
      </c>
      <c r="H12" s="18">
        <f>0.66</f>
        <v>0.66</v>
      </c>
    </row>
    <row r="13" spans="1:17" ht="15.75" thickBot="1">
      <c r="A13" s="20">
        <v>0.89</v>
      </c>
      <c r="B13" s="21">
        <v>1.07</v>
      </c>
      <c r="G13" s="18" t="s">
        <v>100</v>
      </c>
      <c r="H13" s="18">
        <f>1</f>
        <v>1</v>
      </c>
      <c r="J13" s="19" t="s">
        <v>75</v>
      </c>
    </row>
    <row r="14" spans="1:17">
      <c r="A14" s="20">
        <v>0.88</v>
      </c>
      <c r="B14" s="21">
        <v>1.08</v>
      </c>
      <c r="G14" s="18" t="s">
        <v>101</v>
      </c>
      <c r="H14" s="18">
        <f>0.8</f>
        <v>0.8</v>
      </c>
      <c r="J14" s="26" t="s">
        <v>102</v>
      </c>
      <c r="K14" s="27">
        <v>0.75</v>
      </c>
    </row>
    <row r="15" spans="1:17" ht="15.75" thickBot="1">
      <c r="A15" s="20">
        <v>0.87</v>
      </c>
      <c r="B15" s="21">
        <v>1.085</v>
      </c>
      <c r="G15" s="18" t="s">
        <v>103</v>
      </c>
      <c r="H15" s="18">
        <v>0.46</v>
      </c>
      <c r="J15" s="33" t="s">
        <v>104</v>
      </c>
      <c r="K15" s="34">
        <v>1</v>
      </c>
    </row>
    <row r="16" spans="1:17">
      <c r="A16" s="20">
        <v>0.86</v>
      </c>
      <c r="B16" s="21">
        <v>1.0900000000000001</v>
      </c>
      <c r="G16" s="18" t="s">
        <v>105</v>
      </c>
      <c r="H16" s="18">
        <v>0.55000000000000004</v>
      </c>
    </row>
    <row r="17" spans="1:4">
      <c r="A17" s="20">
        <v>0.85</v>
      </c>
      <c r="B17" s="21">
        <v>1.1000000000000001</v>
      </c>
      <c r="D17" s="18" t="s">
        <v>92</v>
      </c>
    </row>
    <row r="18" spans="1:4">
      <c r="A18" s="20">
        <v>0.84</v>
      </c>
      <c r="B18" s="21">
        <v>1.1100000000000001</v>
      </c>
      <c r="D18" s="18" t="s">
        <v>89</v>
      </c>
    </row>
    <row r="19" spans="1:4">
      <c r="A19" s="20">
        <v>0.83</v>
      </c>
      <c r="B19" s="21">
        <v>1.115</v>
      </c>
      <c r="D19" s="18" t="s">
        <v>10</v>
      </c>
    </row>
    <row r="20" spans="1:4">
      <c r="A20" s="20">
        <v>0.82</v>
      </c>
      <c r="B20" s="21">
        <v>1.1200000000000001</v>
      </c>
    </row>
    <row r="21" spans="1:4">
      <c r="A21" s="20">
        <v>0.81</v>
      </c>
      <c r="B21" s="21">
        <v>1.1299999999999999</v>
      </c>
    </row>
    <row r="22" spans="1:4">
      <c r="A22" s="20">
        <v>0.8</v>
      </c>
      <c r="B22" s="21">
        <v>1.1399999999999999</v>
      </c>
    </row>
    <row r="23" spans="1:4">
      <c r="A23" s="20">
        <v>0.79</v>
      </c>
      <c r="B23" s="21">
        <v>1.145</v>
      </c>
    </row>
    <row r="24" spans="1:4">
      <c r="A24" s="20">
        <v>0.78</v>
      </c>
      <c r="B24" s="21">
        <v>1.1499999999999999</v>
      </c>
    </row>
    <row r="25" spans="1:4">
      <c r="A25" s="20">
        <v>0.77</v>
      </c>
      <c r="B25" s="21">
        <v>1.1599999999999999</v>
      </c>
    </row>
    <row r="26" spans="1:4">
      <c r="A26" s="20">
        <v>0.76</v>
      </c>
      <c r="B26" s="21">
        <v>1.17</v>
      </c>
    </row>
    <row r="27" spans="1:4">
      <c r="A27" s="20">
        <v>0.75</v>
      </c>
      <c r="B27" s="21">
        <v>1.175</v>
      </c>
    </row>
    <row r="28" spans="1:4">
      <c r="A28" s="20">
        <v>0.74</v>
      </c>
      <c r="B28" s="21">
        <v>1.18</v>
      </c>
    </row>
    <row r="29" spans="1:4">
      <c r="A29" s="20">
        <v>0.73</v>
      </c>
      <c r="B29" s="21">
        <v>1.19</v>
      </c>
    </row>
    <row r="30" spans="1:4">
      <c r="A30" s="20">
        <v>0.72</v>
      </c>
      <c r="B30" s="21">
        <v>1.2</v>
      </c>
    </row>
    <row r="31" spans="1:4">
      <c r="A31" s="20">
        <v>0.71</v>
      </c>
      <c r="B31" s="21">
        <v>1.21</v>
      </c>
    </row>
    <row r="32" spans="1:4">
      <c r="A32" s="20">
        <v>0.7</v>
      </c>
      <c r="B32" s="21">
        <v>1.22</v>
      </c>
    </row>
    <row r="33" spans="1:2">
      <c r="A33" s="20">
        <v>0.69</v>
      </c>
      <c r="B33" s="21">
        <v>1.23</v>
      </c>
    </row>
    <row r="34" spans="1:2">
      <c r="A34" s="20">
        <v>0.68</v>
      </c>
      <c r="B34" s="21">
        <v>1.24</v>
      </c>
    </row>
    <row r="35" spans="1:2">
      <c r="A35" s="20">
        <v>0.67</v>
      </c>
      <c r="B35" s="21">
        <v>1.25</v>
      </c>
    </row>
    <row r="36" spans="1:2">
      <c r="A36" s="20">
        <v>0.66</v>
      </c>
      <c r="B36" s="21">
        <v>1.26</v>
      </c>
    </row>
    <row r="37" spans="1:2">
      <c r="A37" s="20">
        <v>0.65</v>
      </c>
      <c r="B37" s="21">
        <v>1.27</v>
      </c>
    </row>
    <row r="38" spans="1:2">
      <c r="A38" s="20">
        <v>0.64</v>
      </c>
      <c r="B38" s="21">
        <v>1.28</v>
      </c>
    </row>
    <row r="39" spans="1:2">
      <c r="A39" s="20">
        <v>0.63</v>
      </c>
      <c r="B39" s="21">
        <v>1.29</v>
      </c>
    </row>
    <row r="40" spans="1:2">
      <c r="A40" s="20">
        <v>0.62</v>
      </c>
      <c r="B40" s="21">
        <v>1.3</v>
      </c>
    </row>
    <row r="41" spans="1:2">
      <c r="A41" s="20">
        <v>0.61</v>
      </c>
      <c r="B41" s="21">
        <v>1.31</v>
      </c>
    </row>
    <row r="42" spans="1:2">
      <c r="A42" s="20">
        <v>0.6</v>
      </c>
      <c r="B42" s="21">
        <v>1.32</v>
      </c>
    </row>
    <row r="43" spans="1:2">
      <c r="A43" s="20">
        <v>0.59</v>
      </c>
      <c r="B43" s="21">
        <v>1.33</v>
      </c>
    </row>
    <row r="44" spans="1:2">
      <c r="A44" s="20">
        <v>0.57999999999999996</v>
      </c>
      <c r="B44" s="21">
        <v>1.34</v>
      </c>
    </row>
    <row r="45" spans="1:2">
      <c r="A45" s="20">
        <v>0.56999999999999995</v>
      </c>
      <c r="B45" s="21">
        <v>1.35</v>
      </c>
    </row>
    <row r="46" spans="1:2">
      <c r="A46" s="20">
        <v>0.56000000000000005</v>
      </c>
      <c r="B46" s="21">
        <v>1.36</v>
      </c>
    </row>
    <row r="47" spans="1:2">
      <c r="A47" s="20">
        <v>0.55000000000000004</v>
      </c>
      <c r="B47" s="21">
        <v>1.37</v>
      </c>
    </row>
    <row r="48" spans="1:2">
      <c r="A48" s="20">
        <v>0.54</v>
      </c>
      <c r="B48" s="21">
        <v>1.38</v>
      </c>
    </row>
    <row r="49" spans="1:2">
      <c r="A49" s="20">
        <v>0.53</v>
      </c>
      <c r="B49" s="21">
        <v>1.39</v>
      </c>
    </row>
    <row r="50" spans="1:2">
      <c r="A50" s="20">
        <v>0.52</v>
      </c>
      <c r="B50" s="21">
        <v>1.4</v>
      </c>
    </row>
    <row r="51" spans="1:2">
      <c r="A51" s="20">
        <v>0.51</v>
      </c>
      <c r="B51" s="21">
        <v>1.415</v>
      </c>
    </row>
    <row r="52" spans="1:2">
      <c r="A52" s="20">
        <v>0.5</v>
      </c>
      <c r="B52" s="21">
        <v>1.43</v>
      </c>
    </row>
    <row r="53" spans="1:2">
      <c r="A53" s="20">
        <v>0.49</v>
      </c>
      <c r="B53" s="21">
        <v>1.4450000000000001</v>
      </c>
    </row>
    <row r="54" spans="1:2">
      <c r="A54" s="20">
        <v>0.48</v>
      </c>
      <c r="B54" s="21">
        <v>1.45</v>
      </c>
    </row>
    <row r="55" spans="1:2">
      <c r="A55" s="20">
        <v>0.47</v>
      </c>
      <c r="B55" s="21">
        <v>1.5649999999999999</v>
      </c>
    </row>
    <row r="56" spans="1:2">
      <c r="A56" s="20">
        <v>0.46</v>
      </c>
      <c r="B56" s="21">
        <v>1.48</v>
      </c>
    </row>
    <row r="57" spans="1:2">
      <c r="A57" s="20">
        <v>0.45</v>
      </c>
      <c r="B57" s="21">
        <v>1.4950000000000001</v>
      </c>
    </row>
    <row r="58" spans="1:2">
      <c r="A58" s="20">
        <v>0.44</v>
      </c>
      <c r="B58" s="21">
        <v>1.51</v>
      </c>
    </row>
    <row r="59" spans="1:2">
      <c r="A59" s="20">
        <v>0.43</v>
      </c>
      <c r="B59" s="21">
        <v>1.52</v>
      </c>
    </row>
    <row r="60" spans="1:2">
      <c r="A60" s="20">
        <v>0.42</v>
      </c>
      <c r="B60" s="21">
        <v>1.53</v>
      </c>
    </row>
    <row r="61" spans="1:2">
      <c r="A61" s="40">
        <v>0.41</v>
      </c>
      <c r="B61" s="41">
        <v>1.5449999999999999</v>
      </c>
    </row>
    <row r="62" spans="1:2" ht="15.75" thickBot="1">
      <c r="A62" s="42">
        <v>0.4</v>
      </c>
      <c r="B62" s="43">
        <v>1.56</v>
      </c>
    </row>
  </sheetData>
  <sheetProtection password="8B17" sheet="1" objects="1" scenarios="1" selectLockedCells="1" selectUnlockedCells="1"/>
  <customSheetViews>
    <customSheetView guid="{D281939B-0FDF-4800-A2CE-D6F9113224D9}" state="hidden">
      <selection activeCell="H17" sqref="H17"/>
    </customSheetView>
  </customSheetView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Recommended Water Schedule</vt:lpstr>
      <vt:lpstr>Charts</vt:lpstr>
      <vt:lpstr>Compaction</vt:lpstr>
      <vt:lpstr>Plants</vt:lpstr>
      <vt:lpstr>PlantTypes</vt:lpstr>
      <vt:lpstr>'Recommended Water Schedule'!Print_Area</vt:lpstr>
      <vt:lpstr>Slopes</vt:lpstr>
      <vt:lpstr>Soils</vt:lpstr>
      <vt:lpstr>System</vt:lpstr>
      <vt:lpstr>Systems</vt:lpstr>
    </vt:vector>
  </TitlesOfParts>
  <Company>City of Aurora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gwhitney</dc:creator>
  <cp:lastModifiedBy>tyork</cp:lastModifiedBy>
  <dcterms:created xsi:type="dcterms:W3CDTF">2012-05-02T20:32:30Z</dcterms:created>
  <dcterms:modified xsi:type="dcterms:W3CDTF">2012-05-07T15:33:31Z</dcterms:modified>
</cp:coreProperties>
</file>